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CCBI\REPORTING\ATMR+KPMM\ATMR_OPS\BASEL_3\2023\LAP_PERHITUNGAN_ATMR_OPS_AUDITED_2022\"/>
    </mc:Choice>
  </mc:AlternateContent>
  <bookViews>
    <workbookView xWindow="0" yWindow="0" windowWidth="20490" windowHeight="7530" activeTab="1"/>
  </bookViews>
  <sheets>
    <sheet name="D1" sheetId="4" r:id="rId1"/>
    <sheet name="D3" sheetId="5" r:id="rId2"/>
    <sheet name="D5" sheetId="6" r:id="rId3"/>
  </sheets>
  <calcPr calcId="162913"/>
</workbook>
</file>

<file path=xl/calcChain.xml><?xml version="1.0" encoding="utf-8"?>
<calcChain xmlns="http://schemas.openxmlformats.org/spreadsheetml/2006/main">
  <c r="F4" i="5" l="1"/>
  <c r="J14" i="5" l="1"/>
  <c r="J9" i="5"/>
  <c r="J4" i="5"/>
  <c r="J17" i="5" s="1"/>
  <c r="O15" i="4"/>
  <c r="N15" i="4"/>
  <c r="M15" i="4"/>
  <c r="L15" i="4"/>
  <c r="K15" i="4"/>
  <c r="J15" i="4"/>
  <c r="I15" i="4"/>
  <c r="H15" i="4"/>
  <c r="G15" i="4"/>
  <c r="F15" i="4"/>
  <c r="P15" i="4" s="1"/>
  <c r="P14" i="4"/>
  <c r="P13" i="4"/>
  <c r="P12" i="4"/>
  <c r="P11" i="4"/>
  <c r="O9" i="4"/>
  <c r="N9" i="4"/>
  <c r="M9" i="4"/>
  <c r="L9" i="4"/>
  <c r="K9" i="4"/>
  <c r="J9" i="4"/>
  <c r="I9" i="4"/>
  <c r="H9" i="4"/>
  <c r="G9" i="4"/>
  <c r="F9" i="4"/>
  <c r="P8" i="4"/>
  <c r="P7" i="4"/>
  <c r="P6" i="4"/>
  <c r="P5" i="4"/>
  <c r="P9" i="4" l="1"/>
  <c r="J21" i="5"/>
  <c r="J18" i="5"/>
  <c r="F9" i="5" l="1"/>
  <c r="F14" i="5" l="1"/>
  <c r="F17" i="5" l="1"/>
  <c r="F20" i="5" s="1"/>
  <c r="F21" i="5" s="1"/>
  <c r="F18" i="5" l="1"/>
  <c r="F3" i="6" s="1"/>
  <c r="F5" i="6" l="1"/>
  <c r="F6" i="6" s="1"/>
</calcChain>
</file>

<file path=xl/comments1.xml><?xml version="1.0" encoding="utf-8"?>
<comments xmlns="http://schemas.openxmlformats.org/spreadsheetml/2006/main">
  <authors>
    <author>Arnol Faizal (PCS)</author>
  </authors>
  <commentList>
    <comment ref="F17" authorId="0" shapeId="0">
      <text>
        <r>
          <rPr>
            <sz val="10"/>
            <color indexed="81"/>
            <rFont val="Tahoma"/>
            <family val="2"/>
          </rPr>
          <t>Y (Ya)
T (Tidak)</t>
        </r>
      </text>
    </comment>
    <comment ref="F18" authorId="0" shapeId="0">
      <text>
        <r>
          <rPr>
            <sz val="10"/>
            <color indexed="81"/>
            <rFont val="Tahoma"/>
            <family val="2"/>
          </rPr>
          <t>Jika baris 11 diisi Y, maka bersifat opsional
Jika baris 11 diisi T, maka pilihan jawabannya adalah Ya (Y)/Tidak (T)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Hanya dapat diisi nilai :
300000000
atau
1500000000</t>
        </r>
      </text>
    </comment>
  </commentList>
</comments>
</file>

<file path=xl/sharedStrings.xml><?xml version="1.0" encoding="utf-8"?>
<sst xmlns="http://schemas.openxmlformats.org/spreadsheetml/2006/main" count="218" uniqueCount="116">
  <si>
    <t>Jumlah</t>
  </si>
  <si>
    <t>Komponen Bunga, Sewa, dan Dividen (KBSD)</t>
  </si>
  <si>
    <t>Pendapatan Bunga</t>
  </si>
  <si>
    <t>Beban Bunga</t>
  </si>
  <si>
    <t>Aset Produktif</t>
  </si>
  <si>
    <t>Pendapatan Dividen</t>
  </si>
  <si>
    <t>Komponen Jasa (KJ)</t>
  </si>
  <si>
    <t>Pendapatan Jasa dan Komisi</t>
  </si>
  <si>
    <t>Beban Jasa dan Komisi</t>
  </si>
  <si>
    <t>Pendapatan operasional lainnya</t>
  </si>
  <si>
    <t>Beban operasional lainnya</t>
  </si>
  <si>
    <t>Komponen Keuangan (KK)</t>
  </si>
  <si>
    <t>Laba Rugi Bersih Trading Book</t>
  </si>
  <si>
    <t>Laba Rugi Bersih Banking Book</t>
  </si>
  <si>
    <t>Form D1 : LAPORAN DATA KERUGIAN HISTORIS</t>
  </si>
  <si>
    <t>No</t>
  </si>
  <si>
    <t>Teks</t>
  </si>
  <si>
    <t>Flag</t>
  </si>
  <si>
    <t>Kode Baris</t>
  </si>
  <si>
    <t>Indikator Bisnis (IB) dan komponen IB</t>
  </si>
  <si>
    <t>T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</si>
  <si>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</si>
  <si>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</si>
  <si>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</si>
  <si>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</si>
  <si>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</si>
  <si>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</si>
  <si>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</si>
  <si>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</si>
  <si>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</si>
  <si>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RATA-RATA 10 TAHUN</t>
  </si>
  <si>
    <t>0101000000</t>
  </si>
  <si>
    <t>Batasan minimum untuk suatu kejadian kerugian operasional (loss event) sebesar Rp300.000.000,00 (tiga ratus juta rupiah) atau lebih</t>
  </si>
  <si>
    <t>Y</t>
  </si>
  <si>
    <t>D01</t>
  </si>
  <si>
    <t>0101010000</t>
  </si>
  <si>
    <t>Jumlah kerugian operasional bersih setelah memperhitungkan nilai pemulihan (tanpa pengecualian)</t>
  </si>
  <si>
    <t>0101020000</t>
  </si>
  <si>
    <t>Jumlah terjadinya kerugian risiko operasional</t>
  </si>
  <si>
    <t>0101030000</t>
  </si>
  <si>
    <t>Jumlah kerugian risiko operasional yang dikecualikan</t>
  </si>
  <si>
    <t>0101040000</t>
  </si>
  <si>
    <t>Jumlah terjadinya kerugian risiko operasional yang dikecualikan</t>
  </si>
  <si>
    <t>0101050000</t>
  </si>
  <si>
    <t>Jumlah kerugian operasional bersih setelah memperhitungkan nilai pemulihan dan kerugian risiko operasional yang dikecualikan</t>
  </si>
  <si>
    <t>0102000000</t>
  </si>
  <si>
    <t>Batasan minimum untuk suatu kejadian kerugian operasional (loss event) sebesar Rp1.500.000.000,00 (satu milyar lima ratus juta rupiah) atau lebih</t>
  </si>
  <si>
    <t>0102010000</t>
  </si>
  <si>
    <t>0102020000</t>
  </si>
  <si>
    <t>0102030000</t>
  </si>
  <si>
    <t>0102040000</t>
  </si>
  <si>
    <t>0102050000</t>
  </si>
  <si>
    <t>0103000000</t>
  </si>
  <si>
    <t>Rincian perhitungan modal untuk risiko operasional </t>
  </si>
  <si>
    <t>0103010000</t>
  </si>
  <si>
    <t>Apakah kerugian digunakan dalam perhitungan FPKI? (Ya/Tidak)</t>
  </si>
  <si>
    <t>0103020000</t>
  </si>
  <si>
    <t>Dalam hal baris 11 diisi "Tidak", apakah tidak digunakannya data kerugian intern tersebut disebabkan ketidaksesuaian standar minimum untuk data kerugian? (Ya/Tidak)</t>
  </si>
  <si>
    <t>0103030000</t>
  </si>
  <si>
    <t xml:space="preserve">Treshold yang digunakan dalam perhitungan modal untuk risiko operasional </t>
  </si>
  <si>
    <t>0103040000</t>
  </si>
  <si>
    <t>Keterangan Tambahan (jika ada)</t>
  </si>
  <si>
    <t>Optional</t>
  </si>
  <si>
    <t xml:space="preserve">Form D3 : LAPORAN RINCIAN INDIKATOR BISNIS </t>
  </si>
  <si>
    <t>2019.31.12</t>
  </si>
  <si>
    <t>2021.31.12</t>
  </si>
  <si>
    <t>2020.31.12</t>
  </si>
  <si>
    <t>a</t>
  </si>
  <si>
    <t>b</t>
  </si>
  <si>
    <t>c</t>
  </si>
  <si>
    <t>0201000000</t>
  </si>
  <si>
    <t>1a</t>
  </si>
  <si>
    <t>0201010000</t>
  </si>
  <si>
    <t>1b</t>
  </si>
  <si>
    <t>0201020000</t>
  </si>
  <si>
    <t>1c</t>
  </si>
  <si>
    <t>0201030000</t>
  </si>
  <si>
    <t>1d</t>
  </si>
  <si>
    <t>0201040000</t>
  </si>
  <si>
    <t>0202000000</t>
  </si>
  <si>
    <t>2a</t>
  </si>
  <si>
    <t>0202010000</t>
  </si>
  <si>
    <t>2b</t>
  </si>
  <si>
    <t>0202020000</t>
  </si>
  <si>
    <t>2c</t>
  </si>
  <si>
    <t>0202030000</t>
  </si>
  <si>
    <t>2d</t>
  </si>
  <si>
    <t>0202040000</t>
  </si>
  <si>
    <t>0203000000</t>
  </si>
  <si>
    <t>3a</t>
  </si>
  <si>
    <t>0203010000</t>
  </si>
  <si>
    <t>3b</t>
  </si>
  <si>
    <t>0203020000</t>
  </si>
  <si>
    <t>0204000000</t>
  </si>
  <si>
    <t xml:space="preserve">IB </t>
  </si>
  <si>
    <t>0205000000</t>
  </si>
  <si>
    <t>Komponen Indikator Bisnis (KIB)</t>
  </si>
  <si>
    <t>0206000000</t>
  </si>
  <si>
    <t>Pengungkapan IB</t>
  </si>
  <si>
    <t>6a</t>
  </si>
  <si>
    <t>0206010000</t>
  </si>
  <si>
    <t>IB total termasuk aktivitas yang didivestasi</t>
  </si>
  <si>
    <t>6b</t>
  </si>
  <si>
    <t>0206020000</t>
  </si>
  <si>
    <t>Pengurangan IB dikarenakan pengecualian atas aktivitas yang didivestasi</t>
  </si>
  <si>
    <t>0207000000</t>
  </si>
  <si>
    <t>Keterangan Tambahan</t>
  </si>
  <si>
    <t>Form D5 : LAPORAN PERHITUNGAN ATMR UNTUK RISIKO OPERASIONAL DENGAN MENGGUNAKAN PENDEKATAN STANDAR</t>
  </si>
  <si>
    <t>Rincian</t>
  </si>
  <si>
    <t>0301000000</t>
  </si>
  <si>
    <t>0302000000</t>
  </si>
  <si>
    <t>Faktor Pengali Kerugian Internal (FPKI)</t>
  </si>
  <si>
    <t>0303000000</t>
  </si>
  <si>
    <t>Modal Minimum Risiko Operasional (MMRO)</t>
  </si>
  <si>
    <t>0304000000</t>
  </si>
  <si>
    <t>ATMR untuk Risiko Operasional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</si>
</sst>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wrapText="1"/>
    </xf>
    <xf numFmtId="43" fontId="4" fillId="0" borderId="0" applyFont="0" applyFill="0" applyBorder="0" applyAlignment="0" applyProtection="0">
      <alignment wrapText="1"/>
    </xf>
    <xf numFmtId="43" fontId="6" fillId="0" borderId="0" applyFont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>
      <alignment wrapText="1"/>
    </xf>
    <xf numFmtId="0" fontId="7" fillId="0" borderId="0" xfId="3" applyFont="1" applyAlignment="1">
      <alignment horizontal="left" vertical="center"/>
    </xf>
    <xf numFmtId="0" fontId="3" fillId="0" borderId="0" xfId="3"/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0" borderId="1" xfId="3" applyFill="1" applyBorder="1" applyAlignment="1">
      <alignment horizontal="center" vertical="center"/>
    </xf>
    <xf numFmtId="0" fontId="3" fillId="5" borderId="1" xfId="3" applyFill="1" applyBorder="1" applyAlignment="1">
      <alignment horizontal="center" vertical="center"/>
    </xf>
    <xf numFmtId="0" fontId="3" fillId="4" borderId="1" xfId="3" quotePrefix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0" fontId="3" fillId="0" borderId="1" xfId="3" applyFill="1" applyBorder="1" applyAlignment="1">
      <alignment horizontal="left" vertical="center" wrapText="1"/>
    </xf>
    <xf numFmtId="43" fontId="0" fillId="0" borderId="1" xfId="4" applyFont="1" applyFill="1" applyBorder="1" applyAlignment="1">
      <alignment horizontal="left" vertical="center"/>
    </xf>
    <xf numFmtId="2" fontId="3" fillId="6" borderId="1" xfId="3" applyNumberFormat="1" applyFill="1" applyBorder="1" applyAlignment="1">
      <alignment horizontal="left" vertical="center"/>
    </xf>
    <xf numFmtId="0" fontId="3" fillId="6" borderId="1" xfId="3" applyFill="1" applyBorder="1" applyAlignment="1">
      <alignment horizontal="left" vertical="center"/>
    </xf>
    <xf numFmtId="0" fontId="5" fillId="2" borderId="2" xfId="3" applyFont="1" applyFill="1" applyBorder="1" applyAlignment="1">
      <alignment vertical="center"/>
    </xf>
    <xf numFmtId="0" fontId="5" fillId="4" borderId="3" xfId="3" applyFont="1" applyFill="1" applyBorder="1" applyAlignment="1">
      <alignment vertical="top"/>
    </xf>
    <xf numFmtId="0" fontId="5" fillId="2" borderId="3" xfId="3" applyFont="1" applyFill="1" applyBorder="1" applyAlignment="1">
      <alignment vertical="top"/>
    </xf>
    <xf numFmtId="0" fontId="5" fillId="2" borderId="4" xfId="3" applyFont="1" applyFill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/>
    </xf>
    <xf numFmtId="0" fontId="3" fillId="4" borderId="1" xfId="3" applyFill="1" applyBorder="1" applyAlignment="1">
      <alignment horizontal="center" vertical="top"/>
    </xf>
    <xf numFmtId="0" fontId="3" fillId="0" borderId="1" xfId="3" applyFill="1" applyBorder="1" applyAlignment="1">
      <alignment wrapText="1"/>
    </xf>
    <xf numFmtId="39" fontId="0" fillId="6" borderId="1" xfId="4" quotePrefix="1" applyNumberFormat="1" applyFont="1" applyFill="1" applyBorder="1" applyAlignment="1">
      <alignment horizontal="left" vertical="top"/>
    </xf>
    <xf numFmtId="2" fontId="3" fillId="7" borderId="1" xfId="3" applyNumberFormat="1" applyFill="1" applyBorder="1" applyAlignment="1">
      <alignment horizontal="left" vertical="top"/>
    </xf>
    <xf numFmtId="39" fontId="3" fillId="0" borderId="0" xfId="3" applyNumberFormat="1"/>
    <xf numFmtId="0" fontId="3" fillId="4" borderId="1" xfId="3" applyFill="1" applyBorder="1" applyAlignment="1">
      <alignment horizontal="left" vertical="center"/>
    </xf>
    <xf numFmtId="0" fontId="3" fillId="0" borderId="1" xfId="3" applyFill="1" applyBorder="1" applyAlignment="1">
      <alignment horizontal="left" wrapText="1" indent="3"/>
    </xf>
    <xf numFmtId="39" fontId="0" fillId="0" borderId="1" xfId="4" applyNumberFormat="1" applyFont="1" applyFill="1" applyBorder="1" applyAlignment="1">
      <alignment horizontal="left" vertical="top"/>
    </xf>
    <xf numFmtId="2" fontId="3" fillId="0" borderId="1" xfId="3" applyNumberFormat="1" applyFill="1" applyBorder="1" applyAlignment="1">
      <alignment horizontal="left" vertical="top"/>
    </xf>
    <xf numFmtId="39" fontId="0" fillId="6" borderId="0" xfId="4" applyNumberFormat="1" applyFont="1" applyFill="1" applyAlignment="1">
      <alignment horizontal="left" vertical="top"/>
    </xf>
    <xf numFmtId="39" fontId="0" fillId="6" borderId="1" xfId="4" applyNumberFormat="1" applyFont="1" applyFill="1" applyBorder="1" applyAlignment="1">
      <alignment horizontal="left" vertical="top"/>
    </xf>
    <xf numFmtId="0" fontId="3" fillId="0" borderId="1" xfId="3" applyFill="1" applyBorder="1" applyAlignment="1">
      <alignment vertical="top"/>
    </xf>
    <xf numFmtId="39" fontId="0" fillId="6" borderId="1" xfId="4" applyNumberFormat="1" applyFont="1" applyFill="1" applyBorder="1" applyAlignment="1">
      <alignment horizontal="left" vertical="top" wrapText="1"/>
    </xf>
    <xf numFmtId="2" fontId="3" fillId="7" borderId="1" xfId="3" applyNumberFormat="1" applyFill="1" applyBorder="1" applyAlignment="1">
      <alignment horizontal="left" vertical="top" wrapText="1"/>
    </xf>
    <xf numFmtId="0" fontId="3" fillId="0" borderId="0" xfId="3" applyBorder="1" applyAlignment="1">
      <alignment vertical="top" wrapText="1"/>
    </xf>
    <xf numFmtId="0" fontId="3" fillId="0" borderId="1" xfId="3" applyFill="1" applyBorder="1"/>
    <xf numFmtId="39" fontId="0" fillId="0" borderId="1" xfId="4" applyNumberFormat="1" applyFont="1" applyBorder="1" applyAlignment="1">
      <alignment horizontal="left" vertical="top"/>
    </xf>
    <xf numFmtId="0" fontId="5" fillId="4" borderId="1" xfId="3" applyFont="1" applyFill="1" applyBorder="1" applyAlignment="1"/>
    <xf numFmtId="0" fontId="5" fillId="2" borderId="1" xfId="3" applyFont="1" applyFill="1" applyBorder="1" applyAlignment="1"/>
    <xf numFmtId="39" fontId="5" fillId="2" borderId="1" xfId="4" applyNumberFormat="1" applyFont="1" applyFill="1" applyBorder="1" applyAlignment="1"/>
    <xf numFmtId="2" fontId="5" fillId="2" borderId="1" xfId="3" applyNumberFormat="1" applyFont="1" applyFill="1" applyBorder="1" applyAlignment="1"/>
    <xf numFmtId="0" fontId="3" fillId="0" borderId="1" xfId="3" applyBorder="1" applyAlignment="1">
      <alignment horizontal="left" indent="3"/>
    </xf>
    <xf numFmtId="0" fontId="3" fillId="4" borderId="1" xfId="3" applyFill="1" applyBorder="1" applyAlignment="1">
      <alignment horizontal="center" vertical="center"/>
    </xf>
    <xf numFmtId="0" fontId="3" fillId="0" borderId="1" xfId="3" applyBorder="1" applyAlignment="1">
      <alignment horizontal="left" vertical="center"/>
    </xf>
    <xf numFmtId="0" fontId="5" fillId="2" borderId="1" xfId="3" applyFont="1" applyFill="1" applyBorder="1" applyAlignment="1">
      <alignment horizontal="center" vertical="top"/>
    </xf>
    <xf numFmtId="0" fontId="3" fillId="0" borderId="1" xfId="3" applyBorder="1" applyAlignment="1">
      <alignment horizontal="left" vertical="top" wrapText="1"/>
    </xf>
    <xf numFmtId="43" fontId="0" fillId="6" borderId="1" xfId="4" applyFont="1" applyFill="1" applyBorder="1" applyAlignment="1">
      <alignment horizontal="left" vertical="top"/>
    </xf>
    <xf numFmtId="43" fontId="0" fillId="0" borderId="1" xfId="4" applyFont="1" applyBorder="1" applyAlignment="1">
      <alignment horizontal="left" vertical="top"/>
    </xf>
    <xf numFmtId="0" fontId="3" fillId="0" borderId="0" xfId="3" applyFill="1" applyBorder="1" applyAlignment="1">
      <alignment horizontal="center" vertical="top"/>
    </xf>
    <xf numFmtId="43" fontId="0" fillId="6" borderId="1" xfId="1" quotePrefix="1" applyFont="1" applyFill="1" applyBorder="1" applyAlignment="1">
      <alignment horizontal="left" vertical="top"/>
    </xf>
    <xf numFmtId="43" fontId="0" fillId="6" borderId="0" xfId="1" applyFont="1" applyFill="1" applyAlignment="1">
      <alignment horizontal="left" vertical="top"/>
    </xf>
    <xf numFmtId="43" fontId="0" fillId="6" borderId="1" xfId="1" applyFont="1" applyFill="1" applyBorder="1" applyAlignment="1">
      <alignment horizontal="left" vertical="top"/>
    </xf>
    <xf numFmtId="43" fontId="0" fillId="6" borderId="1" xfId="1" applyFont="1" applyFill="1" applyBorder="1" applyAlignment="1">
      <alignment horizontal="left" vertical="top" wrapText="1"/>
    </xf>
    <xf numFmtId="43" fontId="0" fillId="0" borderId="1" xfId="1" applyFont="1" applyBorder="1" applyAlignment="1">
      <alignment horizontal="left" vertical="top"/>
    </xf>
    <xf numFmtId="43" fontId="5" fillId="2" borderId="1" xfId="1" applyFont="1" applyFill="1" applyBorder="1" applyAlignment="1"/>
    <xf numFmtId="43" fontId="4" fillId="0" borderId="1" xfId="1" applyFont="1" applyFill="1" applyBorder="1" applyAlignment="1">
      <alignment horizontal="left" vertical="top"/>
    </xf>
    <xf numFmtId="43" fontId="9" fillId="0" borderId="1" xfId="1" applyFont="1" applyFill="1" applyBorder="1" applyAlignment="1">
      <alignment horizontal="left" vertical="top"/>
    </xf>
    <xf numFmtId="43" fontId="3" fillId="6" borderId="1" xfId="1" applyFont="1" applyFill="1" applyBorder="1" applyAlignment="1">
      <alignment horizontal="left" vertical="center"/>
    </xf>
    <xf numFmtId="43" fontId="3" fillId="0" borderId="0" xfId="3" applyNumberFormat="1"/>
    <xf numFmtId="0" fontId="5" fillId="4" borderId="2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0" fontId="5" fillId="4" borderId="4" xfId="3" applyFont="1" applyFill="1" applyBorder="1" applyAlignment="1">
      <alignment horizontal="left" vertical="center" wrapText="1"/>
    </xf>
    <xf numFmtId="1" fontId="3" fillId="0" borderId="2" xfId="3" applyNumberFormat="1" applyFill="1" applyBorder="1" applyAlignment="1">
      <alignment horizontal="left" vertical="center" wrapText="1"/>
    </xf>
    <xf numFmtId="1" fontId="3" fillId="0" borderId="3" xfId="3" applyNumberFormat="1" applyFill="1" applyBorder="1" applyAlignment="1">
      <alignment horizontal="left" vertical="center" wrapText="1"/>
    </xf>
    <xf numFmtId="1" fontId="3" fillId="0" borderId="4" xfId="3" applyNumberFormat="1" applyFill="1" applyBorder="1" applyAlignment="1">
      <alignment horizontal="left" vertical="center" wrapText="1"/>
    </xf>
    <xf numFmtId="0" fontId="3" fillId="0" borderId="2" xfId="3" applyFill="1" applyBorder="1" applyAlignment="1">
      <alignment horizontal="left" vertical="center"/>
    </xf>
    <xf numFmtId="0" fontId="3" fillId="0" borderId="3" xfId="3" applyFill="1" applyBorder="1" applyAlignment="1">
      <alignment horizontal="left" vertical="center"/>
    </xf>
    <xf numFmtId="0" fontId="3" fillId="0" borderId="4" xfId="3" applyFill="1" applyBorder="1" applyAlignment="1">
      <alignment horizontal="left" vertical="center"/>
    </xf>
    <xf numFmtId="43" fontId="0" fillId="0" borderId="2" xfId="4" applyFont="1" applyFill="1" applyBorder="1" applyAlignment="1">
      <alignment horizontal="left" vertical="center"/>
    </xf>
    <xf numFmtId="43" fontId="0" fillId="0" borderId="3" xfId="4" applyFont="1" applyFill="1" applyBorder="1" applyAlignment="1">
      <alignment horizontal="left" vertical="center"/>
    </xf>
    <xf numFmtId="43" fontId="0" fillId="0" borderId="4" xfId="4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/>
    </xf>
    <xf numFmtId="1" fontId="3" fillId="3" borderId="2" xfId="3" applyNumberFormat="1" applyFill="1" applyBorder="1" applyAlignment="1">
      <alignment horizontal="left" vertical="center"/>
    </xf>
    <xf numFmtId="1" fontId="3" fillId="3" borderId="3" xfId="3" applyNumberFormat="1" applyFill="1" applyBorder="1" applyAlignment="1">
      <alignment horizontal="left" vertical="center"/>
    </xf>
    <xf numFmtId="1" fontId="3" fillId="3" borderId="4" xfId="3" applyNumberFormat="1" applyFill="1" applyBorder="1" applyAlignment="1">
      <alignment horizontal="left" vertical="center"/>
    </xf>
    <xf numFmtId="43" fontId="0" fillId="6" borderId="1" xfId="1" applyFont="1" applyFill="1" applyBorder="1" applyAlignment="1">
      <alignment horizontal="right" vertical="top"/>
    </xf>
  </cellXfs>
  <cellStyles count="10">
    <cellStyle name="Comma" xfId="1" builtinId="3"/>
    <cellStyle name="Comma [0] 2" xfId="6"/>
    <cellStyle name="Comma [0] 3" xfId="9"/>
    <cellStyle name="Comma 2" xfId="2"/>
    <cellStyle name="Comma 3" xfId="4"/>
    <cellStyle name="Comma 4" xfId="8"/>
    <cellStyle name="Normal" xfId="0" builtinId="0"/>
    <cellStyle name="Normal 2" xfId="3"/>
    <cellStyle name="Normal 3" xfId="5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zoomScale="90" zoomScaleNormal="90" workbookViewId="0">
      <selection activeCell="D22" sqref="D22"/>
    </sheetView>
  </sheetViews>
  <sheetFormatPr defaultRowHeight="15" x14ac:dyDescent="0.25"/>
  <cols>
    <col min="1" max="1" width="3.42578125" style="2" customWidth="1"/>
    <col min="2" max="2" width="5" style="2" customWidth="1"/>
    <col min="3" max="3" width="9.140625" style="2" customWidth="1"/>
    <col min="4" max="4" width="12.85546875" style="2" customWidth="1"/>
    <col min="5" max="5" width="57" style="2" customWidth="1"/>
    <col min="6" max="6" width="12.42578125" style="2" bestFit="1" customWidth="1"/>
    <col min="7" max="9" width="13.5703125" style="2" bestFit="1" customWidth="1"/>
    <col min="10" max="10" width="12.5703125" style="2" bestFit="1" customWidth="1"/>
    <col min="11" max="12" width="13.5703125" style="2" bestFit="1" customWidth="1"/>
    <col min="13" max="13" width="14.5703125" style="2" bestFit="1" customWidth="1"/>
    <col min="14" max="15" width="13.5703125" style="2" bestFit="1" customWidth="1"/>
    <col min="16" max="16" width="17.42578125" style="2" customWidth="1"/>
    <col min="17" max="16384" width="9.140625" style="2"/>
  </cols>
  <sheetData>
    <row r="1" spans="1:16" ht="21" x14ac:dyDescent="0.25">
      <c r="A1" s="1" t="s">
        <v>14</v>
      </c>
    </row>
    <row r="2" spans="1:16" x14ac:dyDescent="0.25">
      <c r="A2" s="77" t="s">
        <v>15</v>
      </c>
      <c r="B2" s="77" t="s">
        <v>16</v>
      </c>
      <c r="C2" s="77" t="s">
        <v>17</v>
      </c>
      <c r="D2" s="77" t="s">
        <v>18</v>
      </c>
      <c r="E2" s="77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x14ac:dyDescent="0.25">
      <c r="A3" s="77"/>
      <c r="B3" s="77"/>
      <c r="C3" s="77"/>
      <c r="D3" s="77"/>
      <c r="E3" s="77"/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5" t="s">
        <v>30</v>
      </c>
    </row>
    <row r="4" spans="1:16" x14ac:dyDescent="0.25">
      <c r="A4" s="6"/>
      <c r="B4" s="7" t="s">
        <v>20</v>
      </c>
      <c r="C4" s="8"/>
      <c r="D4" s="9" t="s">
        <v>31</v>
      </c>
      <c r="E4" s="62" t="s">
        <v>32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30" x14ac:dyDescent="0.25">
      <c r="A5" s="10">
        <v>1</v>
      </c>
      <c r="B5" s="7" t="s">
        <v>33</v>
      </c>
      <c r="C5" s="7" t="s">
        <v>34</v>
      </c>
      <c r="D5" s="9" t="s">
        <v>35</v>
      </c>
      <c r="E5" s="11" t="s">
        <v>36</v>
      </c>
      <c r="F5" s="12">
        <v>511.1</v>
      </c>
      <c r="G5" s="12">
        <v>113.75</v>
      </c>
      <c r="H5" s="12">
        <v>133.65</v>
      </c>
      <c r="I5" s="12">
        <v>169.35</v>
      </c>
      <c r="J5" s="12">
        <v>482.91</v>
      </c>
      <c r="K5" s="12">
        <v>438.23</v>
      </c>
      <c r="L5" s="12">
        <v>29.39</v>
      </c>
      <c r="M5" s="12">
        <v>339.37</v>
      </c>
      <c r="N5" s="12">
        <v>280.38</v>
      </c>
      <c r="O5" s="12">
        <v>11.65</v>
      </c>
      <c r="P5" s="13">
        <f>IF(OR(F5="",G5="",H5="",I5="",J5="",K5="",L5="",M5="",N5="",O5=""),"",AVERAGE(F5:O5))</f>
        <v>250.97800000000001</v>
      </c>
    </row>
    <row r="6" spans="1:16" x14ac:dyDescent="0.25">
      <c r="A6" s="6">
        <v>2</v>
      </c>
      <c r="B6" s="7" t="s">
        <v>33</v>
      </c>
      <c r="C6" s="7" t="s">
        <v>34</v>
      </c>
      <c r="D6" s="9" t="s">
        <v>37</v>
      </c>
      <c r="E6" s="11" t="s">
        <v>38</v>
      </c>
      <c r="F6" s="12">
        <v>66</v>
      </c>
      <c r="G6" s="12">
        <v>19</v>
      </c>
      <c r="H6" s="12">
        <v>30</v>
      </c>
      <c r="I6" s="12">
        <v>235</v>
      </c>
      <c r="J6" s="12">
        <v>11</v>
      </c>
      <c r="K6" s="12">
        <v>129</v>
      </c>
      <c r="L6" s="12">
        <v>23</v>
      </c>
      <c r="M6" s="12">
        <v>68</v>
      </c>
      <c r="N6" s="12">
        <v>60</v>
      </c>
      <c r="O6" s="12">
        <v>42</v>
      </c>
      <c r="P6" s="13">
        <f>IF(OR(F6="",G6="",H6="",I6="",J6="",K6="",L6="",M6="",N6="",O6=""),"",AVERAGE(F6:O6))</f>
        <v>68.3</v>
      </c>
    </row>
    <row r="7" spans="1:16" x14ac:dyDescent="0.25">
      <c r="A7" s="10">
        <v>3</v>
      </c>
      <c r="B7" s="7" t="s">
        <v>33</v>
      </c>
      <c r="C7" s="7" t="s">
        <v>34</v>
      </c>
      <c r="D7" s="9" t="s">
        <v>39</v>
      </c>
      <c r="E7" s="11" t="s">
        <v>40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3">
        <f t="shared" ref="P7:P9" si="0">IF(OR(F7="",G7="",H7="",I7="",J7="",K7="",L7="",M7="",N7="",O7=""),"",AVERAGE(F7:O7))</f>
        <v>0</v>
      </c>
    </row>
    <row r="8" spans="1:16" ht="30" x14ac:dyDescent="0.25">
      <c r="A8" s="6">
        <v>4</v>
      </c>
      <c r="B8" s="7" t="s">
        <v>33</v>
      </c>
      <c r="C8" s="7" t="s">
        <v>34</v>
      </c>
      <c r="D8" s="9" t="s">
        <v>41</v>
      </c>
      <c r="E8" s="11" t="s">
        <v>42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3">
        <f t="shared" si="0"/>
        <v>0</v>
      </c>
    </row>
    <row r="9" spans="1:16" ht="45" x14ac:dyDescent="0.25">
      <c r="A9" s="10">
        <v>5</v>
      </c>
      <c r="B9" s="7" t="s">
        <v>33</v>
      </c>
      <c r="C9" s="7" t="s">
        <v>34</v>
      </c>
      <c r="D9" s="9" t="s">
        <v>43</v>
      </c>
      <c r="E9" s="11" t="s">
        <v>44</v>
      </c>
      <c r="F9" s="60">
        <f>IF(OR(F5="",F6="",F7="",F8=""),"",F5-F7)</f>
        <v>511.1</v>
      </c>
      <c r="G9" s="60">
        <f t="shared" ref="G9:O9" si="1">IF(OR(G5="",G6="",G7="",G8=""),"",G5-G7)</f>
        <v>113.75</v>
      </c>
      <c r="H9" s="60">
        <f t="shared" si="1"/>
        <v>133.65</v>
      </c>
      <c r="I9" s="60">
        <f t="shared" si="1"/>
        <v>169.35</v>
      </c>
      <c r="J9" s="60">
        <f t="shared" si="1"/>
        <v>482.91</v>
      </c>
      <c r="K9" s="60">
        <f t="shared" si="1"/>
        <v>438.23</v>
      </c>
      <c r="L9" s="60">
        <f t="shared" si="1"/>
        <v>29.39</v>
      </c>
      <c r="M9" s="60">
        <f t="shared" si="1"/>
        <v>339.37</v>
      </c>
      <c r="N9" s="60">
        <f t="shared" si="1"/>
        <v>280.38</v>
      </c>
      <c r="O9" s="60">
        <f t="shared" si="1"/>
        <v>11.65</v>
      </c>
      <c r="P9" s="13">
        <f t="shared" si="0"/>
        <v>250.97800000000001</v>
      </c>
    </row>
    <row r="10" spans="1:16" x14ac:dyDescent="0.25">
      <c r="A10" s="6"/>
      <c r="B10" s="7" t="s">
        <v>20</v>
      </c>
      <c r="C10" s="8"/>
      <c r="D10" s="9" t="s">
        <v>45</v>
      </c>
      <c r="E10" s="62" t="s">
        <v>46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1:16" ht="30" x14ac:dyDescent="0.25">
      <c r="A11" s="10">
        <v>6</v>
      </c>
      <c r="B11" s="7" t="s">
        <v>33</v>
      </c>
      <c r="C11" s="7" t="s">
        <v>34</v>
      </c>
      <c r="D11" s="9" t="s">
        <v>47</v>
      </c>
      <c r="E11" s="11" t="s">
        <v>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3">
        <f t="shared" ref="P11:P13" si="2">IF(OR(F11="",G11="",H11="",I11="",J11="",K11="",L11="",M11="",N11="",O11=""),"",AVERAGE(F11:O11))</f>
        <v>0</v>
      </c>
    </row>
    <row r="12" spans="1:16" x14ac:dyDescent="0.25">
      <c r="A12" s="6">
        <v>7</v>
      </c>
      <c r="B12" s="7" t="s">
        <v>33</v>
      </c>
      <c r="C12" s="7" t="s">
        <v>34</v>
      </c>
      <c r="D12" s="9" t="s">
        <v>48</v>
      </c>
      <c r="E12" s="11" t="s">
        <v>38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f t="shared" si="2"/>
        <v>0</v>
      </c>
    </row>
    <row r="13" spans="1:16" x14ac:dyDescent="0.25">
      <c r="A13" s="10">
        <v>8</v>
      </c>
      <c r="B13" s="7" t="s">
        <v>33</v>
      </c>
      <c r="C13" s="7" t="s">
        <v>34</v>
      </c>
      <c r="D13" s="9" t="s">
        <v>49</v>
      </c>
      <c r="E13" s="11" t="s">
        <v>40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3">
        <f t="shared" si="2"/>
        <v>0</v>
      </c>
    </row>
    <row r="14" spans="1:16" ht="30" x14ac:dyDescent="0.25">
      <c r="A14" s="6">
        <v>9</v>
      </c>
      <c r="B14" s="7" t="s">
        <v>33</v>
      </c>
      <c r="C14" s="7" t="s">
        <v>34</v>
      </c>
      <c r="D14" s="9" t="s">
        <v>50</v>
      </c>
      <c r="E14" s="11" t="s">
        <v>42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3">
        <f>IF(OR(F14="",G14="",H14="",I14="",J14="",K14="",L14="",M14="",N14="",O14=""),"",AVERAGE(F14:O14))</f>
        <v>0</v>
      </c>
    </row>
    <row r="15" spans="1:16" ht="45" x14ac:dyDescent="0.25">
      <c r="A15" s="10">
        <v>10</v>
      </c>
      <c r="B15" s="7" t="s">
        <v>33</v>
      </c>
      <c r="C15" s="7" t="s">
        <v>34</v>
      </c>
      <c r="D15" s="9" t="s">
        <v>51</v>
      </c>
      <c r="E15" s="11" t="s">
        <v>44</v>
      </c>
      <c r="F15" s="14">
        <f>IF(OR(F11="",F12="",F13="",F14=""),"",F11-F13)</f>
        <v>0</v>
      </c>
      <c r="G15" s="14">
        <f t="shared" ref="G15:O15" si="3">IF(OR(G11="",G12="",G13="",G14=""),"",G11-G13)</f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3">
        <f>IF(OR(F15="",G15="",H15="",I15="",J15="",K15="",L15="",M15="",N15="",O15=""),"",AVERAGE(F15:O15))</f>
        <v>0</v>
      </c>
    </row>
    <row r="16" spans="1:16" x14ac:dyDescent="0.25">
      <c r="A16" s="6"/>
      <c r="B16" s="7" t="s">
        <v>20</v>
      </c>
      <c r="C16" s="15"/>
      <c r="D16" s="9" t="s">
        <v>52</v>
      </c>
      <c r="E16" s="16" t="s">
        <v>53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30" x14ac:dyDescent="0.25">
      <c r="A17" s="10">
        <v>11</v>
      </c>
      <c r="B17" s="7" t="s">
        <v>33</v>
      </c>
      <c r="C17" s="19" t="s">
        <v>34</v>
      </c>
      <c r="D17" s="9" t="s">
        <v>54</v>
      </c>
      <c r="E17" s="20" t="s">
        <v>55</v>
      </c>
      <c r="F17" s="65" t="s">
        <v>20</v>
      </c>
      <c r="G17" s="66"/>
      <c r="H17" s="66"/>
      <c r="I17" s="66"/>
      <c r="J17" s="66"/>
      <c r="K17" s="66"/>
      <c r="L17" s="66"/>
      <c r="M17" s="66"/>
      <c r="N17" s="66"/>
      <c r="O17" s="66"/>
      <c r="P17" s="67"/>
    </row>
    <row r="18" spans="1:16" ht="45" x14ac:dyDescent="0.25">
      <c r="A18" s="6">
        <v>12</v>
      </c>
      <c r="B18" s="7" t="s">
        <v>33</v>
      </c>
      <c r="C18" s="19" t="s">
        <v>34</v>
      </c>
      <c r="D18" s="9" t="s">
        <v>56</v>
      </c>
      <c r="E18" s="20" t="s">
        <v>57</v>
      </c>
      <c r="F18" s="68" t="s">
        <v>33</v>
      </c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1:16" ht="30" x14ac:dyDescent="0.25">
      <c r="A19" s="10">
        <v>13</v>
      </c>
      <c r="B19" s="7" t="s">
        <v>33</v>
      </c>
      <c r="C19" s="19" t="s">
        <v>34</v>
      </c>
      <c r="D19" s="9" t="s">
        <v>58</v>
      </c>
      <c r="E19" s="20" t="s">
        <v>59</v>
      </c>
      <c r="F19" s="71">
        <v>300000000</v>
      </c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x14ac:dyDescent="0.25">
      <c r="A20" s="10">
        <v>14</v>
      </c>
      <c r="B20" s="7" t="s">
        <v>33</v>
      </c>
      <c r="C20" s="19" t="s">
        <v>34</v>
      </c>
      <c r="D20" s="9" t="s">
        <v>60</v>
      </c>
      <c r="E20" s="21" t="s">
        <v>61</v>
      </c>
      <c r="F20" s="74" t="s">
        <v>62</v>
      </c>
      <c r="G20" s="75"/>
      <c r="H20" s="75"/>
      <c r="I20" s="75"/>
      <c r="J20" s="75"/>
      <c r="K20" s="75"/>
      <c r="L20" s="75"/>
      <c r="M20" s="75"/>
      <c r="N20" s="75"/>
      <c r="O20" s="75"/>
      <c r="P20" s="76"/>
    </row>
  </sheetData>
  <mergeCells count="11">
    <mergeCell ref="E4:P4"/>
    <mergeCell ref="A2:A3"/>
    <mergeCell ref="B2:B3"/>
    <mergeCell ref="C2:C3"/>
    <mergeCell ref="D2:D3"/>
    <mergeCell ref="E2:E3"/>
    <mergeCell ref="E10:P10"/>
    <mergeCell ref="F17:P17"/>
    <mergeCell ref="F18:P18"/>
    <mergeCell ref="F19:P19"/>
    <mergeCell ref="F20:P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F20" sqref="F20"/>
    </sheetView>
  </sheetViews>
  <sheetFormatPr defaultRowHeight="15" x14ac:dyDescent="0.25"/>
  <cols>
    <col min="1" max="1" width="3.42578125" style="2" customWidth="1"/>
    <col min="2" max="2" width="5" style="2" hidden="1" customWidth="1"/>
    <col min="3" max="3" width="9.140625" style="2" hidden="1" customWidth="1"/>
    <col min="4" max="4" width="13" style="2" customWidth="1"/>
    <col min="5" max="5" width="68.85546875" style="2" customWidth="1"/>
    <col min="6" max="6" width="14.28515625" style="2" customWidth="1"/>
    <col min="7" max="8" width="16.7109375" style="2" customWidth="1"/>
    <col min="9" max="9" width="9.140625" style="2"/>
    <col min="10" max="10" width="14.28515625" style="2" hidden="1" customWidth="1"/>
    <col min="11" max="12" width="0" style="2" hidden="1" customWidth="1"/>
    <col min="13" max="13" width="11.5703125" style="2" bestFit="1" customWidth="1"/>
    <col min="14" max="15" width="10.85546875" style="2" bestFit="1" customWidth="1"/>
    <col min="16" max="16384" width="9.140625" style="2"/>
  </cols>
  <sheetData>
    <row r="1" spans="1:15" ht="21" x14ac:dyDescent="0.25">
      <c r="A1" s="1" t="s">
        <v>63</v>
      </c>
      <c r="J1" s="2" t="s">
        <v>65</v>
      </c>
      <c r="K1" s="2" t="s">
        <v>66</v>
      </c>
      <c r="L1" s="2" t="s">
        <v>64</v>
      </c>
    </row>
    <row r="2" spans="1:15" x14ac:dyDescent="0.25">
      <c r="A2" s="77" t="s">
        <v>15</v>
      </c>
      <c r="B2" s="77" t="s">
        <v>16</v>
      </c>
      <c r="C2" s="77" t="s">
        <v>17</v>
      </c>
      <c r="D2" s="77" t="s">
        <v>18</v>
      </c>
      <c r="E2" s="77" t="s">
        <v>19</v>
      </c>
      <c r="F2" s="3" t="s">
        <v>67</v>
      </c>
      <c r="G2" s="3" t="s">
        <v>68</v>
      </c>
      <c r="H2" s="3" t="s">
        <v>69</v>
      </c>
      <c r="J2" s="3" t="s">
        <v>67</v>
      </c>
      <c r="K2" s="3" t="s">
        <v>68</v>
      </c>
      <c r="L2" s="3" t="s">
        <v>69</v>
      </c>
    </row>
    <row r="3" spans="1:15" x14ac:dyDescent="0.25">
      <c r="A3" s="77"/>
      <c r="B3" s="77"/>
      <c r="C3" s="77"/>
      <c r="D3" s="77"/>
      <c r="E3" s="77"/>
      <c r="F3" s="3" t="s">
        <v>20</v>
      </c>
      <c r="G3" s="3" t="s">
        <v>21</v>
      </c>
      <c r="H3" s="3" t="s">
        <v>22</v>
      </c>
      <c r="J3" s="3" t="s">
        <v>20</v>
      </c>
      <c r="K3" s="3" t="s">
        <v>21</v>
      </c>
      <c r="L3" s="3" t="s">
        <v>22</v>
      </c>
    </row>
    <row r="4" spans="1:15" x14ac:dyDescent="0.25">
      <c r="A4" s="22">
        <v>1</v>
      </c>
      <c r="B4" s="23" t="s">
        <v>33</v>
      </c>
      <c r="C4" s="23" t="s">
        <v>34</v>
      </c>
      <c r="D4" s="9" t="s">
        <v>70</v>
      </c>
      <c r="E4" s="24" t="s">
        <v>1</v>
      </c>
      <c r="F4" s="52">
        <f>MIN(AVERAGE(ABS(F5-F6),ABS(G5-G6),ABS(H5-H6)),(2.25/100)*AVERAGE(F7:H7))+AVERAGE(F8:H8)</f>
        <v>548301.79500000004</v>
      </c>
      <c r="G4" s="26"/>
      <c r="H4" s="26"/>
      <c r="J4" s="25">
        <f>MIN(AVERAGE(ABS(J5-J6),ABS(K5-K6),ABS(L5-L6)),(2.25/100)*AVERAGE(J7:L7))+AVERAGE(J8:L8)</f>
        <v>162534</v>
      </c>
      <c r="K4" s="26"/>
      <c r="L4" s="26"/>
      <c r="O4" s="27"/>
    </row>
    <row r="5" spans="1:15" x14ac:dyDescent="0.25">
      <c r="A5" s="28" t="s">
        <v>71</v>
      </c>
      <c r="B5" s="23" t="s">
        <v>33</v>
      </c>
      <c r="C5" s="23" t="s">
        <v>34</v>
      </c>
      <c r="D5" s="9" t="s">
        <v>72</v>
      </c>
      <c r="E5" s="29" t="s">
        <v>2</v>
      </c>
      <c r="F5" s="58">
        <v>2442444</v>
      </c>
      <c r="G5" s="59">
        <v>12474079</v>
      </c>
      <c r="H5" s="59">
        <v>16517318</v>
      </c>
      <c r="J5" s="30">
        <v>16517156</v>
      </c>
      <c r="K5" s="31"/>
      <c r="L5" s="31"/>
      <c r="O5" s="27"/>
    </row>
    <row r="6" spans="1:15" x14ac:dyDescent="0.25">
      <c r="A6" s="28" t="s">
        <v>73</v>
      </c>
      <c r="B6" s="23" t="s">
        <v>33</v>
      </c>
      <c r="C6" s="23" t="s">
        <v>34</v>
      </c>
      <c r="D6" s="9" t="s">
        <v>74</v>
      </c>
      <c r="E6" s="29" t="s">
        <v>3</v>
      </c>
      <c r="F6" s="58">
        <v>1640900</v>
      </c>
      <c r="G6" s="59">
        <v>11747165</v>
      </c>
      <c r="H6" s="59">
        <v>15963802</v>
      </c>
      <c r="J6" s="30">
        <v>16029554</v>
      </c>
      <c r="K6" s="31"/>
      <c r="L6" s="31"/>
      <c r="O6" s="27"/>
    </row>
    <row r="7" spans="1:15" x14ac:dyDescent="0.25">
      <c r="A7" s="28" t="s">
        <v>75</v>
      </c>
      <c r="B7" s="23" t="s">
        <v>33</v>
      </c>
      <c r="C7" s="23" t="s">
        <v>34</v>
      </c>
      <c r="D7" s="9" t="s">
        <v>76</v>
      </c>
      <c r="E7" s="29" t="s">
        <v>4</v>
      </c>
      <c r="F7" s="58">
        <v>23987712</v>
      </c>
      <c r="G7" s="59">
        <v>25046052</v>
      </c>
      <c r="H7" s="59">
        <v>24073142</v>
      </c>
      <c r="J7" s="30">
        <v>25181523</v>
      </c>
      <c r="K7" s="31"/>
      <c r="L7" s="31"/>
    </row>
    <row r="8" spans="1:15" x14ac:dyDescent="0.25">
      <c r="A8" s="28" t="s">
        <v>77</v>
      </c>
      <c r="B8" s="23" t="s">
        <v>33</v>
      </c>
      <c r="C8" s="23" t="s">
        <v>34</v>
      </c>
      <c r="D8" s="9" t="s">
        <v>78</v>
      </c>
      <c r="E8" s="29" t="s">
        <v>5</v>
      </c>
      <c r="F8" s="58">
        <v>0</v>
      </c>
      <c r="G8" s="59">
        <v>0</v>
      </c>
      <c r="H8" s="59">
        <v>0</v>
      </c>
      <c r="J8" s="30">
        <v>0</v>
      </c>
      <c r="K8" s="31"/>
      <c r="L8" s="31"/>
    </row>
    <row r="9" spans="1:15" x14ac:dyDescent="0.25">
      <c r="A9" s="28">
        <v>2</v>
      </c>
      <c r="B9" s="23" t="s">
        <v>33</v>
      </c>
      <c r="C9" s="23" t="s">
        <v>34</v>
      </c>
      <c r="D9" s="9" t="s">
        <v>79</v>
      </c>
      <c r="E9" s="24" t="s">
        <v>6</v>
      </c>
      <c r="F9" s="53">
        <f>MAX(AVERAGE(F10:H10),AVERAGE(F11:H11))+MAX(AVERAGE(F12:H12),AVERAGE(F13:H13))</f>
        <v>76424.333333333328</v>
      </c>
      <c r="G9" s="26"/>
      <c r="H9" s="26"/>
      <c r="J9" s="32">
        <f>MAX(AVERAGE(J10:L10),AVERAGE(J11:L11))+MAX(AVERAGE(J12:L12),AVERAGE(J13:L13))</f>
        <v>77514</v>
      </c>
      <c r="K9" s="26"/>
      <c r="L9" s="26"/>
    </row>
    <row r="10" spans="1:15" x14ac:dyDescent="0.25">
      <c r="A10" s="28" t="s">
        <v>80</v>
      </c>
      <c r="B10" s="23" t="s">
        <v>33</v>
      </c>
      <c r="C10" s="23" t="s">
        <v>34</v>
      </c>
      <c r="D10" s="9" t="s">
        <v>81</v>
      </c>
      <c r="E10" s="29" t="s">
        <v>7</v>
      </c>
      <c r="F10" s="58">
        <v>42792</v>
      </c>
      <c r="G10" s="59">
        <v>63247</v>
      </c>
      <c r="H10" s="59">
        <v>75526</v>
      </c>
      <c r="J10" s="30">
        <v>75333</v>
      </c>
      <c r="K10" s="31"/>
      <c r="L10" s="31"/>
    </row>
    <row r="11" spans="1:15" x14ac:dyDescent="0.25">
      <c r="A11" s="28" t="s">
        <v>82</v>
      </c>
      <c r="B11" s="23" t="s">
        <v>33</v>
      </c>
      <c r="C11" s="23" t="s">
        <v>34</v>
      </c>
      <c r="D11" s="9" t="s">
        <v>83</v>
      </c>
      <c r="E11" s="29" t="s">
        <v>8</v>
      </c>
      <c r="F11" s="58">
        <v>9211</v>
      </c>
      <c r="G11" s="59">
        <v>7318</v>
      </c>
      <c r="H11" s="59">
        <v>7944</v>
      </c>
      <c r="J11" s="30">
        <v>7944</v>
      </c>
      <c r="K11" s="31"/>
      <c r="L11" s="31"/>
    </row>
    <row r="12" spans="1:15" x14ac:dyDescent="0.25">
      <c r="A12" s="28" t="s">
        <v>84</v>
      </c>
      <c r="B12" s="23" t="s">
        <v>33</v>
      </c>
      <c r="C12" s="23" t="s">
        <v>34</v>
      </c>
      <c r="D12" s="9" t="s">
        <v>85</v>
      </c>
      <c r="E12" s="29" t="s">
        <v>9</v>
      </c>
      <c r="F12" s="58">
        <v>0</v>
      </c>
      <c r="G12" s="59">
        <v>16230</v>
      </c>
      <c r="H12" s="59">
        <v>3869</v>
      </c>
      <c r="J12" s="30">
        <v>2181</v>
      </c>
      <c r="K12" s="31"/>
      <c r="L12" s="31"/>
    </row>
    <row r="13" spans="1:15" x14ac:dyDescent="0.25">
      <c r="A13" s="28" t="s">
        <v>86</v>
      </c>
      <c r="B13" s="23" t="s">
        <v>33</v>
      </c>
      <c r="C13" s="23" t="s">
        <v>34</v>
      </c>
      <c r="D13" s="9" t="s">
        <v>87</v>
      </c>
      <c r="E13" s="29" t="s">
        <v>10</v>
      </c>
      <c r="F13" s="58">
        <v>17</v>
      </c>
      <c r="G13" s="59">
        <v>24676</v>
      </c>
      <c r="H13" s="59">
        <v>23015</v>
      </c>
      <c r="J13" s="30">
        <v>0</v>
      </c>
      <c r="K13" s="31"/>
      <c r="L13" s="31"/>
    </row>
    <row r="14" spans="1:15" x14ac:dyDescent="0.25">
      <c r="A14" s="28">
        <v>3</v>
      </c>
      <c r="B14" s="23" t="s">
        <v>33</v>
      </c>
      <c r="C14" s="23" t="s">
        <v>34</v>
      </c>
      <c r="D14" s="9" t="s">
        <v>88</v>
      </c>
      <c r="E14" s="24" t="s">
        <v>11</v>
      </c>
      <c r="F14" s="54">
        <f>AVERAGE(F15:H15)+AVERAGE(F16:H16)</f>
        <v>17269.666666666668</v>
      </c>
      <c r="G14" s="26"/>
      <c r="H14" s="26"/>
      <c r="J14" s="33">
        <f>AVERAGE(J15:L15)+AVERAGE(J16:L16)</f>
        <v>47068</v>
      </c>
      <c r="K14" s="26"/>
      <c r="L14" s="26"/>
    </row>
    <row r="15" spans="1:15" x14ac:dyDescent="0.25">
      <c r="A15" s="28" t="s">
        <v>89</v>
      </c>
      <c r="B15" s="23" t="s">
        <v>33</v>
      </c>
      <c r="C15" s="23" t="s">
        <v>34</v>
      </c>
      <c r="D15" s="9" t="s">
        <v>90</v>
      </c>
      <c r="E15" s="29" t="s">
        <v>12</v>
      </c>
      <c r="F15" s="58">
        <v>3275</v>
      </c>
      <c r="G15" s="59">
        <v>4859</v>
      </c>
      <c r="H15" s="59">
        <v>0</v>
      </c>
      <c r="J15" s="30">
        <v>0</v>
      </c>
      <c r="K15" s="31"/>
      <c r="L15" s="31"/>
      <c r="M15" s="61"/>
      <c r="N15" s="27"/>
      <c r="O15" s="61"/>
    </row>
    <row r="16" spans="1:15" x14ac:dyDescent="0.25">
      <c r="A16" s="28" t="s">
        <v>91</v>
      </c>
      <c r="B16" s="23" t="s">
        <v>33</v>
      </c>
      <c r="C16" s="23" t="s">
        <v>34</v>
      </c>
      <c r="D16" s="9" t="s">
        <v>92</v>
      </c>
      <c r="E16" s="29" t="s">
        <v>13</v>
      </c>
      <c r="F16" s="58">
        <v>-256</v>
      </c>
      <c r="G16" s="59">
        <v>14820</v>
      </c>
      <c r="H16" s="59">
        <v>29111</v>
      </c>
      <c r="J16" s="30">
        <v>47068</v>
      </c>
      <c r="K16" s="31"/>
      <c r="L16" s="31"/>
      <c r="M16" s="61"/>
      <c r="N16" s="27"/>
      <c r="O16" s="61"/>
    </row>
    <row r="17" spans="1:15" x14ac:dyDescent="0.25">
      <c r="A17" s="28">
        <v>4</v>
      </c>
      <c r="B17" s="23" t="s">
        <v>33</v>
      </c>
      <c r="C17" s="23" t="s">
        <v>34</v>
      </c>
      <c r="D17" s="9" t="s">
        <v>93</v>
      </c>
      <c r="E17" s="34" t="s">
        <v>94</v>
      </c>
      <c r="F17" s="55">
        <f>SUM(F4,F9,F14)</f>
        <v>641995.79500000004</v>
      </c>
      <c r="G17" s="36"/>
      <c r="H17" s="36"/>
      <c r="I17" s="37"/>
      <c r="J17" s="35">
        <f>SUM(J4,J9,J14)</f>
        <v>287116</v>
      </c>
      <c r="K17" s="36"/>
      <c r="L17" s="36"/>
      <c r="M17" s="61"/>
    </row>
    <row r="18" spans="1:15" x14ac:dyDescent="0.25">
      <c r="A18" s="28">
        <v>5</v>
      </c>
      <c r="B18" s="23" t="s">
        <v>33</v>
      </c>
      <c r="C18" s="23" t="s">
        <v>34</v>
      </c>
      <c r="D18" s="9" t="s">
        <v>95</v>
      </c>
      <c r="E18" s="38" t="s">
        <v>96</v>
      </c>
      <c r="F18" s="56">
        <f>F17*12%</f>
        <v>77039.4954</v>
      </c>
      <c r="G18" s="26"/>
      <c r="H18" s="26"/>
      <c r="J18" s="39">
        <f>J17*12%</f>
        <v>34453.919999999998</v>
      </c>
      <c r="K18" s="26"/>
      <c r="L18" s="26"/>
    </row>
    <row r="19" spans="1:15" ht="15" customHeight="1" x14ac:dyDescent="0.25">
      <c r="A19" s="28"/>
      <c r="B19" s="23" t="s">
        <v>20</v>
      </c>
      <c r="C19" s="40"/>
      <c r="D19" s="9" t="s">
        <v>97</v>
      </c>
      <c r="E19" s="41" t="s">
        <v>98</v>
      </c>
      <c r="F19" s="57"/>
      <c r="G19" s="43"/>
      <c r="H19" s="43"/>
      <c r="J19" s="42"/>
      <c r="K19" s="43"/>
      <c r="L19" s="43"/>
    </row>
    <row r="20" spans="1:15" x14ac:dyDescent="0.25">
      <c r="A20" s="28" t="s">
        <v>99</v>
      </c>
      <c r="B20" s="23" t="s">
        <v>33</v>
      </c>
      <c r="C20" s="23" t="s">
        <v>34</v>
      </c>
      <c r="D20" s="9" t="s">
        <v>100</v>
      </c>
      <c r="E20" s="44" t="s">
        <v>101</v>
      </c>
      <c r="F20" s="56">
        <f>F17</f>
        <v>641995.79500000004</v>
      </c>
      <c r="G20" s="26"/>
      <c r="H20" s="26"/>
      <c r="J20" s="39">
        <v>0</v>
      </c>
      <c r="K20" s="26"/>
      <c r="L20" s="26"/>
    </row>
    <row r="21" spans="1:15" x14ac:dyDescent="0.25">
      <c r="A21" s="28" t="s">
        <v>102</v>
      </c>
      <c r="B21" s="23" t="s">
        <v>33</v>
      </c>
      <c r="C21" s="23" t="s">
        <v>34</v>
      </c>
      <c r="D21" s="9" t="s">
        <v>103</v>
      </c>
      <c r="E21" s="44" t="s">
        <v>104</v>
      </c>
      <c r="F21" s="54">
        <f>ABS(F20-F17)</f>
        <v>0</v>
      </c>
      <c r="G21" s="26"/>
      <c r="H21" s="26"/>
      <c r="J21" s="33">
        <f>ABS(J20-J17)</f>
        <v>287116</v>
      </c>
      <c r="K21" s="26"/>
      <c r="L21" s="26"/>
      <c r="O21" s="61"/>
    </row>
    <row r="22" spans="1:15" ht="39" customHeight="1" x14ac:dyDescent="0.25">
      <c r="A22" s="28">
        <v>7</v>
      </c>
      <c r="B22" s="45" t="s">
        <v>33</v>
      </c>
      <c r="C22" s="45" t="s">
        <v>34</v>
      </c>
      <c r="D22" s="9" t="s">
        <v>105</v>
      </c>
      <c r="E22" s="46" t="s">
        <v>106</v>
      </c>
      <c r="F22" s="78" t="s">
        <v>62</v>
      </c>
      <c r="G22" s="79"/>
      <c r="H22" s="80"/>
      <c r="J22" s="78" t="s">
        <v>62</v>
      </c>
      <c r="K22" s="79"/>
      <c r="L22" s="80"/>
    </row>
  </sheetData>
  <mergeCells count="7">
    <mergeCell ref="J22:L22"/>
    <mergeCell ref="A2:A3"/>
    <mergeCell ref="B2:B3"/>
    <mergeCell ref="C2:C3"/>
    <mergeCell ref="D2:D3"/>
    <mergeCell ref="E2:E3"/>
    <mergeCell ref="F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5" sqref="F5"/>
    </sheetView>
  </sheetViews>
  <sheetFormatPr defaultRowHeight="15" x14ac:dyDescent="0.25"/>
  <cols>
    <col min="1" max="1" width="3.42578125" style="2" customWidth="1"/>
    <col min="2" max="2" width="5" style="2" hidden="1" customWidth="1"/>
    <col min="3" max="3" width="0" style="2" hidden="1" customWidth="1"/>
    <col min="4" max="4" width="14" style="2" bestFit="1" customWidth="1"/>
    <col min="5" max="5" width="57" style="2" customWidth="1"/>
    <col min="6" max="6" width="15.85546875" style="2" bestFit="1" customWidth="1"/>
    <col min="7" max="7" width="10.7109375" style="2" bestFit="1" customWidth="1"/>
    <col min="8" max="16384" width="9.140625" style="2"/>
  </cols>
  <sheetData>
    <row r="1" spans="1:7" ht="21" x14ac:dyDescent="0.25">
      <c r="A1" s="1" t="s">
        <v>107</v>
      </c>
    </row>
    <row r="2" spans="1:7" x14ac:dyDescent="0.25">
      <c r="A2" s="47" t="s">
        <v>15</v>
      </c>
      <c r="B2" s="47" t="s">
        <v>16</v>
      </c>
      <c r="C2" s="47" t="s">
        <v>17</v>
      </c>
      <c r="D2" s="47" t="s">
        <v>18</v>
      </c>
      <c r="E2" s="47" t="s">
        <v>108</v>
      </c>
      <c r="F2" s="47" t="s">
        <v>0</v>
      </c>
    </row>
    <row r="3" spans="1:7" x14ac:dyDescent="0.25">
      <c r="A3" s="23">
        <v>1</v>
      </c>
      <c r="B3" s="23" t="s">
        <v>33</v>
      </c>
      <c r="C3" s="23" t="s">
        <v>34</v>
      </c>
      <c r="D3" s="9" t="s">
        <v>109</v>
      </c>
      <c r="E3" s="48" t="s">
        <v>96</v>
      </c>
      <c r="F3" s="49">
        <f>'D3'!F18</f>
        <v>77039.4954</v>
      </c>
    </row>
    <row r="4" spans="1:7" x14ac:dyDescent="0.25">
      <c r="A4" s="23">
        <v>2</v>
      </c>
      <c r="B4" s="23" t="s">
        <v>33</v>
      </c>
      <c r="C4" s="23" t="s">
        <v>34</v>
      </c>
      <c r="D4" s="9" t="s">
        <v>110</v>
      </c>
      <c r="E4" s="48" t="s">
        <v>111</v>
      </c>
      <c r="F4" s="50">
        <v>1</v>
      </c>
    </row>
    <row r="5" spans="1:7" x14ac:dyDescent="0.25">
      <c r="A5" s="23">
        <v>3</v>
      </c>
      <c r="B5" s="23" t="s">
        <v>33</v>
      </c>
      <c r="C5" s="23" t="s">
        <v>34</v>
      </c>
      <c r="D5" s="9" t="s">
        <v>112</v>
      </c>
      <c r="E5" s="48" t="s">
        <v>113</v>
      </c>
      <c r="F5" s="81" t="str">
        <f>TEXT(F3*F4,"0.00")</f>
        <v>77039.50</v>
      </c>
      <c r="G5" s="51"/>
    </row>
    <row r="6" spans="1:7" x14ac:dyDescent="0.25">
      <c r="A6" s="23">
        <v>4</v>
      </c>
      <c r="B6" s="23" t="s">
        <v>33</v>
      </c>
      <c r="C6" s="23" t="s">
        <v>34</v>
      </c>
      <c r="D6" s="9" t="s">
        <v>114</v>
      </c>
      <c r="E6" s="48" t="s">
        <v>115</v>
      </c>
      <c r="F6" s="49">
        <f>F5*12.5</f>
        <v>962993.75</v>
      </c>
      <c r="G6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D1</vt:lpstr>
      <vt:lpstr>D3</vt:lpstr>
      <vt:lpstr>D5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CCBI</dc:creator>
  <cp:lastModifiedBy>CCBI</cp:lastModifiedBy>
  <dcterms:created xsi:type="dcterms:W3CDTF">2022-01-20T08:43:52Z</dcterms:created>
  <dcterms:modified xsi:type="dcterms:W3CDTF">2023-05-05T09:58:31Z</dcterms:modified>
</cp:coreProperties>
</file>